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Methodology" sheetId="1" r:id="rId1"/>
    <sheet name="PBSA Analysis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Coghlan, Robin</author>
  </authors>
  <commentList>
    <comment ref="H6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22-24</t>
        </r>
      </text>
    </comment>
    <comment ref="L6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26-29</t>
        </r>
      </text>
    </comment>
    <comment ref="N6" authorId="0">
      <text>
        <r>
          <rPr>
            <b/>
            <sz val="9"/>
            <rFont val="Tahoma"/>
            <family val="2"/>
          </rPr>
          <t xml:space="preserve">Coghlan, Robin
</t>
        </r>
        <r>
          <rPr>
            <sz val="9"/>
            <rFont val="Tahoma"/>
            <family val="2"/>
          </rPr>
          <t>All units greater than 30sqm.  Assume 32sqm without measurement</t>
        </r>
      </text>
    </comment>
    <comment ref="H10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size of all 96 units.</t>
        </r>
      </text>
    </comment>
    <comment ref="J10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size of all 96 units.</t>
        </r>
      </text>
    </comment>
    <comment ref="BK7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21-24sqm</t>
        </r>
      </text>
    </comment>
    <comment ref="BN7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25-27sqm</t>
        </r>
      </text>
    </comment>
    <comment ref="BQ7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30-35sqm</t>
        </r>
      </text>
    </comment>
    <comment ref="D10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Referred to as greater than 393sqm</t>
        </r>
      </text>
    </comment>
    <comment ref="I3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Two units fitted out to be accessible.  Potential for 19 further units to be made accessible.</t>
        </r>
      </text>
    </comment>
    <comment ref="G4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Accessible unit</t>
        </r>
      </text>
    </comment>
    <comment ref="M6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None of these units are recorded in writing as being accessible.  However, 4 are shown on the drawings as having larger en-suite bathrooms and turning circles and these are assumed to be accessible.</t>
        </r>
      </text>
    </comment>
    <comment ref="G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units recorded in writing or shown to be accessible.  D&amp;A Statement refers to making adaptions once a booking is made</t>
        </r>
      </text>
    </comment>
    <comment ref="BI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units recorded in writing or shown to be accessible.  D&amp;A Statement refers to making adaptions once a booking is made</t>
        </r>
      </text>
    </comment>
    <comment ref="BL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units recorded in writing or shown to be accessible.  D&amp;A Statement refers to making adaptions once a booking is made</t>
        </r>
      </text>
    </comment>
    <comment ref="BR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units recorded in writing or shown to be accessible.  D&amp;A Statement refers to making adaptions once a booking is made</t>
        </r>
      </text>
    </comment>
    <comment ref="BO7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Nine of these cluster flats (Floors 25-34) have accessible bedrooms of 22sqm.  Five are fitted out ready and four are adaptable if needed.</t>
        </r>
      </text>
    </comment>
    <comment ref="D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 further 150sqm available off-site at the existing Q1 building.  This is not included as it is providing a facility for residents of that building</t>
        </r>
      </text>
    </comment>
    <comment ref="G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mention in writing of any units designed to be accessible.  The A&amp;D Statement refers only to access into the building meeting required standards.</t>
        </r>
      </text>
    </comment>
    <comment ref="I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mention in writing of any units designed to be accessible.  The A&amp;D Statement refers only to access into the building meeting required standards.</t>
        </r>
      </text>
    </comment>
    <comment ref="K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mention in writing of any units designed to be accessible.  The A&amp;D Statement refers only to access into the building meeting required standards.</t>
        </r>
      </text>
    </comment>
    <comment ref="M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mention in writing of any units designed to be accessible.  The A&amp;D Statement refers only to access into the building meeting required standards.</t>
        </r>
      </text>
    </comment>
    <comment ref="O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mention in writing of any units designed to be accessible.  The A&amp;D Statement refers only to access into the building meeting required standards.</t>
        </r>
      </text>
    </comment>
    <comment ref="U9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Two 26sqm units labelled as accessible on the 7th and 9th floors.</t>
        </r>
      </text>
    </comment>
    <comment ref="AC9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Two 30sqm units labeled as accessible on the 3rd and 5th floors.</t>
        </r>
      </text>
    </comment>
    <comment ref="G10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written mention or annotation of accessible units.  Access to building is noted to be accessible.</t>
        </r>
      </text>
    </comment>
    <comment ref="I10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written mention or annotation of accessible units.  Access to building is noted to be accessible.</t>
        </r>
      </text>
    </comment>
    <comment ref="BM11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Five rooms of 12.9 + 12.9 + 13.8 + 14.7 + 15.6</t>
        </r>
      </text>
    </comment>
    <comment ref="BN11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Includes a kitchen of 15.2sqm and half of a 18.4sqm lounge shared between two cluser flats</t>
        </r>
      </text>
    </comment>
    <comment ref="G11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accommodation schedule available.  Sizes vary 20sqm - 33sqm.
Nine accessible studios:
22.3sqm x 3
26.3sqm x 3
35.3sqm x 3</t>
        </r>
      </text>
    </comment>
    <comment ref="D11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An area of 166sqm excluded because it is proposed to be a café.</t>
        </r>
      </text>
    </comment>
    <comment ref="BK12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the averages</t>
        </r>
      </text>
    </comment>
    <comment ref="BK13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accounting for total numbers of the different sized communal rooms.</t>
        </r>
      </text>
    </comment>
    <comment ref="H19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22-24</t>
        </r>
      </text>
    </comment>
    <comment ref="L19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26-29</t>
        </r>
      </text>
    </comment>
    <comment ref="N19" authorId="0">
      <text>
        <r>
          <rPr>
            <b/>
            <sz val="9"/>
            <rFont val="Tahoma"/>
            <family val="2"/>
          </rPr>
          <t xml:space="preserve">Coghlan, Robin
</t>
        </r>
        <r>
          <rPr>
            <sz val="9"/>
            <rFont val="Tahoma"/>
            <family val="2"/>
          </rPr>
          <t>All units greater than 30sqm.  Assume 32sqm without measurement</t>
        </r>
      </text>
    </comment>
    <comment ref="H23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size of all 96 units.</t>
        </r>
      </text>
    </comment>
    <comment ref="J23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size of all 96 units.</t>
        </r>
      </text>
    </comment>
    <comment ref="G24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accommodation schedule available.  Sizes vary 20sqm - 33sqm.
</t>
        </r>
      </text>
    </comment>
    <comment ref="BM24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Five rooms of 12.9 + 12.9 + 13.8 + 14.7 + 15.6</t>
        </r>
      </text>
    </comment>
    <comment ref="I29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Two units fitted out to be accessible.  Potential for 19 further units to be made accessible.</t>
        </r>
      </text>
    </comment>
    <comment ref="G30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Accessible unit</t>
        </r>
      </text>
    </comment>
    <comment ref="M32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None of these units are recorded in writing as being accessible.  However, 4 are shown on the drawings as having larger en-suite bathrooms and turning circles and these are assumed to be accessible.</t>
        </r>
      </text>
    </comment>
    <comment ref="N32" authorId="0">
      <text>
        <r>
          <rPr>
            <b/>
            <sz val="9"/>
            <rFont val="Tahoma"/>
            <family val="2"/>
          </rPr>
          <t xml:space="preserve">Coghlan, Robin
</t>
        </r>
        <r>
          <rPr>
            <sz val="9"/>
            <rFont val="Tahoma"/>
            <family val="2"/>
          </rPr>
          <t>All units greater than 30sqm.  Assume 32sqm without measurement</t>
        </r>
      </text>
    </comment>
    <comment ref="U3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Two 26sqm units labelled as accessible on the 7th and 9th floors.</t>
        </r>
      </text>
    </comment>
    <comment ref="AC3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Two 30sqm units labeled as accessible on the 3rd and 5th floors.</t>
        </r>
      </text>
    </comment>
    <comment ref="G37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No accommodation schedule available.  Sizes vary 20sqm - 33sqm.
Nine accessible studios:
22.3sqm x 3
26.3sqm x 3
35.3sqm x 3</t>
        </r>
      </text>
    </comment>
    <comment ref="AW39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accounting for total number of units</t>
        </r>
      </text>
    </comment>
    <comment ref="AW26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accounting for total number of units</t>
        </r>
      </text>
    </comment>
    <comment ref="AW13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accounting for total number of units
</t>
        </r>
      </text>
    </comment>
    <comment ref="AW12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averages</t>
        </r>
      </text>
    </comment>
    <comment ref="AW25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averages</t>
        </r>
      </text>
    </comment>
    <comment ref="AW38" authorId="0">
      <text>
        <r>
          <rPr>
            <b/>
            <sz val="9"/>
            <rFont val="Tahoma"/>
            <family val="2"/>
          </rPr>
          <t>Coghlan, Robin:</t>
        </r>
        <r>
          <rPr>
            <sz val="9"/>
            <rFont val="Tahoma"/>
            <family val="2"/>
          </rPr>
          <t xml:space="preserve">
Average of averages</t>
        </r>
      </text>
    </comment>
  </commentList>
</comments>
</file>

<file path=xl/sharedStrings.xml><?xml version="1.0" encoding="utf-8"?>
<sst xmlns="http://schemas.openxmlformats.org/spreadsheetml/2006/main" count="190" uniqueCount="119">
  <si>
    <t>16/02175/FU</t>
  </si>
  <si>
    <t>67 - 73 Cookridge St (Walkabout)</t>
  </si>
  <si>
    <t>18/01711/FU</t>
  </si>
  <si>
    <t>Portland Crescent (Ex Hilton)</t>
  </si>
  <si>
    <t>18/02139/FU</t>
  </si>
  <si>
    <t>Q1 Wade Lane</t>
  </si>
  <si>
    <t>18/01819/FU</t>
  </si>
  <si>
    <t>Hume House</t>
  </si>
  <si>
    <t>16/04778/FU</t>
  </si>
  <si>
    <t>Woodhouse Square</t>
  </si>
  <si>
    <t>18/00458/FU</t>
  </si>
  <si>
    <t>Unite Merrion Way</t>
  </si>
  <si>
    <t>17/06605/FU</t>
  </si>
  <si>
    <t>Symons House, Belgrave St</t>
  </si>
  <si>
    <t>16/07741/FU</t>
  </si>
  <si>
    <t>Vita St Albans Place</t>
  </si>
  <si>
    <t>12 Bed Communal Room Size</t>
  </si>
  <si>
    <t>12 Bed Bedroom Size</t>
  </si>
  <si>
    <t>12 Bed Number</t>
  </si>
  <si>
    <t>11 Bed Communal Room Size</t>
  </si>
  <si>
    <t>11 Bed Bedroom Size</t>
  </si>
  <si>
    <t>11 Bed Number</t>
  </si>
  <si>
    <t>10 Bed Communal Room Size</t>
  </si>
  <si>
    <t>10 Bed Bedroom Size</t>
  </si>
  <si>
    <t>10 Bed Number</t>
  </si>
  <si>
    <t>9 Bed Communal Room Size</t>
  </si>
  <si>
    <t>9 Bed Bedroom Size</t>
  </si>
  <si>
    <t>9 Bed Number</t>
  </si>
  <si>
    <t>8 Bed Communal Room Size</t>
  </si>
  <si>
    <t>8 Bed Bedroom Size</t>
  </si>
  <si>
    <t>8 Bed Number</t>
  </si>
  <si>
    <t>7 Bed Communal Room Size</t>
  </si>
  <si>
    <t>7 Bed Bedroom Size</t>
  </si>
  <si>
    <t>7 Bed Number</t>
  </si>
  <si>
    <t>6 Bed Communal Room Size</t>
  </si>
  <si>
    <t>6 Bed Bedroom Size</t>
  </si>
  <si>
    <t>6 Bed Number</t>
  </si>
  <si>
    <t>5 Bed Communal Room Size</t>
  </si>
  <si>
    <t>5 Bed Bedroom Size</t>
  </si>
  <si>
    <t>5 Bed Number</t>
  </si>
  <si>
    <t>4 Bed Communal Room Size</t>
  </si>
  <si>
    <t>4 Bed Bedroom Size</t>
  </si>
  <si>
    <t>4 Bed Number</t>
  </si>
  <si>
    <t>3 Bed Communal Room Size</t>
  </si>
  <si>
    <t>3 Bed Bedroom Size</t>
  </si>
  <si>
    <t>3 Bed Number</t>
  </si>
  <si>
    <t>2 Bed Communal Room Size</t>
  </si>
  <si>
    <t>2 Bed Bedroom Size</t>
  </si>
  <si>
    <t>2 Bed Number</t>
  </si>
  <si>
    <t>1 Bed Communal Room Size</t>
  </si>
  <si>
    <t>1 Bed Bedroom Size</t>
  </si>
  <si>
    <t xml:space="preserve">1 Bed Number </t>
  </si>
  <si>
    <t>Total Number of Cluster Bedspaces</t>
  </si>
  <si>
    <t>Total Number of Cluster Flats</t>
  </si>
  <si>
    <t>Type 21 Studio - Size</t>
  </si>
  <si>
    <t>Type 21 Studio - Number</t>
  </si>
  <si>
    <t>Type20 Studio - Size</t>
  </si>
  <si>
    <t>Type20 Studio - Number</t>
  </si>
  <si>
    <t>Type 19 Studio - Size</t>
  </si>
  <si>
    <t>Type 19 Studio - Number</t>
  </si>
  <si>
    <t>Type 18 Studio - Size</t>
  </si>
  <si>
    <t>Type 18 Studio - Number</t>
  </si>
  <si>
    <t>Type 17 Studio -Size</t>
  </si>
  <si>
    <t>Type 17 Studio - Number</t>
  </si>
  <si>
    <t>Type 16 Studio - Size</t>
  </si>
  <si>
    <t>Type 16 Studio - Number</t>
  </si>
  <si>
    <t>Type 15 Studio - Size</t>
  </si>
  <si>
    <t>Type 15 Studio - Number</t>
  </si>
  <si>
    <t>Type 14 Studio - Size</t>
  </si>
  <si>
    <t>Type 14 Studio - Number</t>
  </si>
  <si>
    <t>Type 13 Studio - Size</t>
  </si>
  <si>
    <t>Type13 Studio - Number</t>
  </si>
  <si>
    <t>Type 12 Studio -Size</t>
  </si>
  <si>
    <t>Type 12 Studio - Number</t>
  </si>
  <si>
    <t>Type 11 Studio - Size</t>
  </si>
  <si>
    <t>Type 11 Studio - Number</t>
  </si>
  <si>
    <t>Type 10 Studio - Size</t>
  </si>
  <si>
    <t>Type 10 Studio - Number</t>
  </si>
  <si>
    <t>Type 9 Studio - Size</t>
  </si>
  <si>
    <t>Type 9 Studio - Number</t>
  </si>
  <si>
    <t>Type 8 Studio - Size</t>
  </si>
  <si>
    <t>Type 8 Studio - Number</t>
  </si>
  <si>
    <t>Type 7 Studio -Size</t>
  </si>
  <si>
    <t>Type 7 Studio - Number</t>
  </si>
  <si>
    <t>Type 6 Studio - Size</t>
  </si>
  <si>
    <t>Type 6 Studio - Number</t>
  </si>
  <si>
    <t>Type 5 Studio - Size</t>
  </si>
  <si>
    <t>Type 5 Studio - Number</t>
  </si>
  <si>
    <t>Type 4 Studio - Size</t>
  </si>
  <si>
    <t>Type 4 Studio - Number</t>
  </si>
  <si>
    <t>Type 3 Studio - Size</t>
  </si>
  <si>
    <t>Type 3 Studio - Number</t>
  </si>
  <si>
    <t>Type 2 Studio -Size</t>
  </si>
  <si>
    <t>Type 2 Studio - Number</t>
  </si>
  <si>
    <t>Type 1 Studio - Size</t>
  </si>
  <si>
    <t>Type 1 Studio - Number</t>
  </si>
  <si>
    <t>Total No of Studios</t>
  </si>
  <si>
    <t>Total Bedspaces</t>
  </si>
  <si>
    <t>Ref</t>
  </si>
  <si>
    <t>Scheme</t>
  </si>
  <si>
    <t>General Communal Space</t>
  </si>
  <si>
    <t>44 Merrion Street</t>
  </si>
  <si>
    <t>20/01965/FU</t>
  </si>
  <si>
    <t>General Communal Space Ratio</t>
  </si>
  <si>
    <t>Average Studio Size</t>
  </si>
  <si>
    <t>All Bedspaces</t>
  </si>
  <si>
    <t>Non Accessible Bedspaces</t>
  </si>
  <si>
    <t>Accessible Bedspaces</t>
  </si>
  <si>
    <t>n/a</t>
  </si>
  <si>
    <t>Communal Kitchen/Diner Average Size:</t>
  </si>
  <si>
    <t>Non accessible average bedroom size:</t>
  </si>
  <si>
    <t>Accessible bedroom size</t>
  </si>
  <si>
    <t>Average Studio Size:</t>
  </si>
  <si>
    <t>Average Studio Size (Non Acc):</t>
  </si>
  <si>
    <t>Average Studio Size (Acc):</t>
  </si>
  <si>
    <t>Appendix 5 – More Recent Schemes</t>
  </si>
  <si>
    <r>
      <t xml:space="preserve">                                </t>
    </r>
    <r>
      <rPr>
        <b/>
        <sz val="11"/>
        <color indexed="8"/>
        <rFont val="Calibri"/>
        <family val="2"/>
      </rPr>
      <t>i.</t>
    </r>
    <r>
      <rPr>
        <b/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Arial"/>
        <family val="2"/>
      </rPr>
      <t>Numbers and measurements taken from Planning Officer Decision reports and submitting drawings, planning statements and design and access statements</t>
    </r>
  </si>
  <si>
    <r>
      <t xml:space="preserve">                              </t>
    </r>
    <r>
      <rPr>
        <b/>
        <sz val="11"/>
        <color indexed="8"/>
        <rFont val="Calibri"/>
        <family val="2"/>
      </rPr>
      <t>ii.</t>
    </r>
    <r>
      <rPr>
        <b/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Arial"/>
        <family val="2"/>
      </rPr>
      <t>Accessible bedrooms and studio units were only identified where specifically recorded or annotated</t>
    </r>
  </si>
  <si>
    <r>
      <t xml:space="preserve">                            </t>
    </r>
    <r>
      <rPr>
        <b/>
        <sz val="11"/>
        <color indexed="8"/>
        <rFont val="Calibri"/>
        <family val="2"/>
      </rPr>
      <t>iii.</t>
    </r>
    <r>
      <rPr>
        <b/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Arial"/>
        <family val="2"/>
      </rPr>
      <t>The size of bedrooms in cluster flats were recorded as averages (e.g. a cluster flat with five bedrooms of 12.9 + 12.9 + 13.8 + 14.7 + 15.6 would be listed as 14sqm).</t>
    </r>
    <r>
      <rPr>
        <sz val="8"/>
        <color indexed="8"/>
        <rFont val="Arial"/>
        <family val="2"/>
      </rPr>
      <t>   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</si>
</sst>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indexed="8"/>
      <name val="Arial"/>
      <family val="2"/>
    </font>
    <font>
      <b/>
      <sz val="7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textRotation="90" wrapText="1"/>
    </xf>
    <xf numFmtId="0" fontId="0" fillId="33" borderId="11" xfId="0" applyFill="1" applyBorder="1" applyAlignment="1">
      <alignment horizontal="center" textRotation="90" wrapText="1"/>
    </xf>
    <xf numFmtId="0" fontId="0" fillId="33" borderId="12" xfId="0" applyFill="1" applyBorder="1" applyAlignment="1">
      <alignment horizontal="center" textRotation="90" wrapText="1"/>
    </xf>
    <xf numFmtId="0" fontId="0" fillId="34" borderId="10" xfId="0" applyFill="1" applyBorder="1" applyAlignment="1">
      <alignment horizontal="right" textRotation="90" wrapText="1"/>
    </xf>
    <xf numFmtId="0" fontId="0" fillId="34" borderId="12" xfId="0" applyFill="1" applyBorder="1" applyAlignment="1">
      <alignment horizontal="right" textRotation="90" wrapText="1"/>
    </xf>
    <xf numFmtId="0" fontId="0" fillId="34" borderId="11" xfId="0" applyFill="1" applyBorder="1" applyAlignment="1">
      <alignment horizontal="right" textRotation="90" wrapText="1"/>
    </xf>
    <xf numFmtId="164" fontId="0" fillId="0" borderId="0" xfId="0" applyNumberFormat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 textRotation="90" wrapText="1"/>
    </xf>
    <xf numFmtId="0" fontId="0" fillId="0" borderId="13" xfId="0" applyFill="1" applyBorder="1" applyAlignment="1">
      <alignment horizontal="right" textRotation="90" wrapText="1"/>
    </xf>
    <xf numFmtId="0" fontId="0" fillId="0" borderId="14" xfId="0" applyFill="1" applyBorder="1" applyAlignment="1">
      <alignment horizontal="right" textRotation="90" wrapText="1"/>
    </xf>
    <xf numFmtId="0" fontId="0" fillId="0" borderId="0" xfId="0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39" fillId="35" borderId="11" xfId="0" applyFont="1" applyFill="1" applyBorder="1" applyAlignment="1">
      <alignment vertical="top"/>
    </xf>
    <xf numFmtId="0" fontId="0" fillId="13" borderId="11" xfId="0" applyFill="1" applyBorder="1" applyAlignment="1">
      <alignment horizontal="right" textRotation="90" wrapText="1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164" fontId="0" fillId="35" borderId="15" xfId="0" applyNumberForma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6" borderId="15" xfId="0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/>
    </xf>
    <xf numFmtId="164" fontId="0" fillId="37" borderId="15" xfId="0" applyNumberFormat="1" applyFill="1" applyBorder="1" applyAlignment="1">
      <alignment horizontal="right"/>
    </xf>
    <xf numFmtId="0" fontId="39" fillId="0" borderId="15" xfId="0" applyFont="1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5" xfId="0" applyBorder="1" applyAlignment="1">
      <alignment horizontal="left"/>
    </xf>
    <xf numFmtId="0" fontId="0" fillId="37" borderId="15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37" borderId="15" xfId="0" applyFill="1" applyBorder="1" applyAlignment="1">
      <alignment horizontal="right"/>
    </xf>
    <xf numFmtId="164" fontId="0" fillId="37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" fontId="0" fillId="35" borderId="15" xfId="0" applyNumberFormat="1" applyFill="1" applyBorder="1" applyAlignment="1">
      <alignment horizontal="right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7.7109375" style="0" customWidth="1"/>
  </cols>
  <sheetData>
    <row r="1" ht="15.75">
      <c r="A1" s="20" t="s">
        <v>115</v>
      </c>
    </row>
    <row r="2" ht="60.75">
      <c r="A2" s="43" t="s">
        <v>116</v>
      </c>
    </row>
    <row r="3" ht="45.75">
      <c r="A3" s="21" t="s">
        <v>117</v>
      </c>
    </row>
    <row r="4" ht="60.75">
      <c r="A4" s="21" t="s">
        <v>118</v>
      </c>
    </row>
    <row r="5" ht="15">
      <c r="A5" s="22"/>
    </row>
    <row r="6" ht="15">
      <c r="A6" s="22"/>
    </row>
    <row r="7" ht="15">
      <c r="A7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1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S54" sqref="S54"/>
    </sheetView>
  </sheetViews>
  <sheetFormatPr defaultColWidth="9.140625" defaultRowHeight="15"/>
  <cols>
    <col min="1" max="1" width="35.00390625" style="0" customWidth="1"/>
    <col min="2" max="2" width="14.00390625" style="0" customWidth="1"/>
    <col min="3" max="3" width="7.57421875" style="1" customWidth="1"/>
    <col min="4" max="49" width="5.7109375" style="1" customWidth="1"/>
    <col min="50" max="87" width="5.7109375" style="0" customWidth="1"/>
  </cols>
  <sheetData>
    <row r="1" spans="1:87" ht="135">
      <c r="A1" s="18" t="s">
        <v>99</v>
      </c>
      <c r="B1" s="18" t="s">
        <v>98</v>
      </c>
      <c r="C1" s="19" t="s">
        <v>97</v>
      </c>
      <c r="D1" s="19" t="s">
        <v>100</v>
      </c>
      <c r="E1" s="19" t="s">
        <v>103</v>
      </c>
      <c r="F1" s="6" t="s">
        <v>96</v>
      </c>
      <c r="G1" s="6" t="s">
        <v>95</v>
      </c>
      <c r="H1" s="5" t="s">
        <v>94</v>
      </c>
      <c r="I1" s="7" t="s">
        <v>93</v>
      </c>
      <c r="J1" s="7" t="s">
        <v>92</v>
      </c>
      <c r="K1" s="6" t="s">
        <v>91</v>
      </c>
      <c r="L1" s="5" t="s">
        <v>90</v>
      </c>
      <c r="M1" s="6" t="s">
        <v>89</v>
      </c>
      <c r="N1" s="5" t="s">
        <v>88</v>
      </c>
      <c r="O1" s="6" t="s">
        <v>87</v>
      </c>
      <c r="P1" s="5" t="s">
        <v>86</v>
      </c>
      <c r="Q1" s="6" t="s">
        <v>85</v>
      </c>
      <c r="R1" s="5" t="s">
        <v>84</v>
      </c>
      <c r="S1" s="7" t="s">
        <v>83</v>
      </c>
      <c r="T1" s="7" t="s">
        <v>82</v>
      </c>
      <c r="U1" s="6" t="s">
        <v>81</v>
      </c>
      <c r="V1" s="5" t="s">
        <v>80</v>
      </c>
      <c r="W1" s="6" t="s">
        <v>79</v>
      </c>
      <c r="X1" s="5" t="s">
        <v>78</v>
      </c>
      <c r="Y1" s="6" t="s">
        <v>77</v>
      </c>
      <c r="Z1" s="5" t="s">
        <v>76</v>
      </c>
      <c r="AA1" s="6" t="s">
        <v>75</v>
      </c>
      <c r="AB1" s="5" t="s">
        <v>74</v>
      </c>
      <c r="AC1" s="7" t="s">
        <v>73</v>
      </c>
      <c r="AD1" s="7" t="s">
        <v>72</v>
      </c>
      <c r="AE1" s="6" t="s">
        <v>71</v>
      </c>
      <c r="AF1" s="5" t="s">
        <v>70</v>
      </c>
      <c r="AG1" s="6" t="s">
        <v>69</v>
      </c>
      <c r="AH1" s="5" t="s">
        <v>68</v>
      </c>
      <c r="AI1" s="6" t="s">
        <v>67</v>
      </c>
      <c r="AJ1" s="5" t="s">
        <v>66</v>
      </c>
      <c r="AK1" s="6" t="s">
        <v>65</v>
      </c>
      <c r="AL1" s="5" t="s">
        <v>64</v>
      </c>
      <c r="AM1" s="7" t="s">
        <v>63</v>
      </c>
      <c r="AN1" s="7" t="s">
        <v>62</v>
      </c>
      <c r="AO1" s="6" t="s">
        <v>61</v>
      </c>
      <c r="AP1" s="5" t="s">
        <v>60</v>
      </c>
      <c r="AQ1" s="6" t="s">
        <v>59</v>
      </c>
      <c r="AR1" s="5" t="s">
        <v>58</v>
      </c>
      <c r="AS1" s="6" t="s">
        <v>57</v>
      </c>
      <c r="AT1" s="5" t="s">
        <v>56</v>
      </c>
      <c r="AU1" s="6" t="s">
        <v>55</v>
      </c>
      <c r="AV1" s="5" t="s">
        <v>54</v>
      </c>
      <c r="AW1" s="5" t="s">
        <v>104</v>
      </c>
      <c r="AX1" s="4" t="s">
        <v>53</v>
      </c>
      <c r="AY1" s="4" t="s">
        <v>52</v>
      </c>
      <c r="AZ1" s="4" t="s">
        <v>51</v>
      </c>
      <c r="BA1" s="3" t="s">
        <v>50</v>
      </c>
      <c r="BB1" s="2" t="s">
        <v>49</v>
      </c>
      <c r="BC1" s="3" t="s">
        <v>48</v>
      </c>
      <c r="BD1" s="3" t="s">
        <v>47</v>
      </c>
      <c r="BE1" s="3" t="s">
        <v>46</v>
      </c>
      <c r="BF1" s="4" t="s">
        <v>45</v>
      </c>
      <c r="BG1" s="3" t="s">
        <v>44</v>
      </c>
      <c r="BH1" s="2" t="s">
        <v>43</v>
      </c>
      <c r="BI1" s="3" t="s">
        <v>42</v>
      </c>
      <c r="BJ1" s="3" t="s">
        <v>41</v>
      </c>
      <c r="BK1" s="3" t="s">
        <v>40</v>
      </c>
      <c r="BL1" s="4" t="s">
        <v>39</v>
      </c>
      <c r="BM1" s="3" t="s">
        <v>38</v>
      </c>
      <c r="BN1" s="2" t="s">
        <v>37</v>
      </c>
      <c r="BO1" s="3" t="s">
        <v>36</v>
      </c>
      <c r="BP1" s="3" t="s">
        <v>35</v>
      </c>
      <c r="BQ1" s="3" t="s">
        <v>34</v>
      </c>
      <c r="BR1" s="4" t="s">
        <v>33</v>
      </c>
      <c r="BS1" s="3" t="s">
        <v>32</v>
      </c>
      <c r="BT1" s="2" t="s">
        <v>31</v>
      </c>
      <c r="BU1" s="3" t="s">
        <v>30</v>
      </c>
      <c r="BV1" s="3" t="s">
        <v>29</v>
      </c>
      <c r="BW1" s="3" t="s">
        <v>28</v>
      </c>
      <c r="BX1" s="4" t="s">
        <v>27</v>
      </c>
      <c r="BY1" s="3" t="s">
        <v>26</v>
      </c>
      <c r="BZ1" s="2" t="s">
        <v>25</v>
      </c>
      <c r="CA1" s="3" t="s">
        <v>24</v>
      </c>
      <c r="CB1" s="3" t="s">
        <v>23</v>
      </c>
      <c r="CC1" s="3" t="s">
        <v>22</v>
      </c>
      <c r="CD1" s="4" t="s">
        <v>21</v>
      </c>
      <c r="CE1" s="3" t="s">
        <v>20</v>
      </c>
      <c r="CF1" s="2" t="s">
        <v>19</v>
      </c>
      <c r="CG1" s="3" t="s">
        <v>18</v>
      </c>
      <c r="CH1" s="3" t="s">
        <v>17</v>
      </c>
      <c r="CI1" s="2" t="s">
        <v>16</v>
      </c>
    </row>
    <row r="2" spans="1:87" ht="15">
      <c r="A2" s="11" t="s">
        <v>105</v>
      </c>
      <c r="B2" s="11"/>
      <c r="C2" s="12"/>
      <c r="D2" s="12"/>
      <c r="E2" s="12"/>
      <c r="F2" s="12"/>
      <c r="G2" s="13"/>
      <c r="H2" s="14"/>
      <c r="I2" s="12"/>
      <c r="J2" s="12"/>
      <c r="K2" s="13"/>
      <c r="L2" s="14"/>
      <c r="M2" s="13"/>
      <c r="N2" s="14"/>
      <c r="O2" s="13"/>
      <c r="P2" s="14"/>
      <c r="Q2" s="13"/>
      <c r="R2" s="14"/>
      <c r="S2" s="12"/>
      <c r="T2" s="12"/>
      <c r="U2" s="13"/>
      <c r="V2" s="14"/>
      <c r="W2" s="13"/>
      <c r="X2" s="14"/>
      <c r="Y2" s="13"/>
      <c r="Z2" s="14"/>
      <c r="AA2" s="13"/>
      <c r="AB2" s="14"/>
      <c r="AC2" s="12"/>
      <c r="AD2" s="12"/>
      <c r="AE2" s="13"/>
      <c r="AF2" s="14"/>
      <c r="AG2" s="13"/>
      <c r="AH2" s="14"/>
      <c r="AI2" s="13"/>
      <c r="AJ2" s="14"/>
      <c r="AK2" s="13"/>
      <c r="AL2" s="14"/>
      <c r="AM2" s="12"/>
      <c r="AN2" s="12"/>
      <c r="AO2" s="13"/>
      <c r="AP2" s="14"/>
      <c r="AQ2" s="13"/>
      <c r="AR2" s="14"/>
      <c r="AS2" s="13"/>
      <c r="AT2" s="14"/>
      <c r="AU2" s="13"/>
      <c r="AV2" s="14"/>
      <c r="AW2" s="14"/>
      <c r="AX2" s="15"/>
      <c r="AY2" s="15"/>
      <c r="AZ2" s="16"/>
      <c r="BA2" s="15"/>
      <c r="BB2" s="17"/>
      <c r="BC2" s="15"/>
      <c r="BD2" s="15"/>
      <c r="BE2" s="15"/>
      <c r="BF2" s="16"/>
      <c r="BG2" s="15"/>
      <c r="BH2" s="17"/>
      <c r="BI2" s="15"/>
      <c r="BJ2" s="15"/>
      <c r="BK2" s="15"/>
      <c r="BL2" s="16"/>
      <c r="BM2" s="15"/>
      <c r="BN2" s="17"/>
      <c r="BO2" s="15"/>
      <c r="BP2" s="15"/>
      <c r="BQ2" s="15"/>
      <c r="BR2" s="16"/>
      <c r="BS2" s="15"/>
      <c r="BT2" s="17"/>
      <c r="BU2" s="15"/>
      <c r="BV2" s="15"/>
      <c r="BW2" s="15"/>
      <c r="BX2" s="16"/>
      <c r="BY2" s="15"/>
      <c r="BZ2" s="17"/>
      <c r="CA2" s="15"/>
      <c r="CB2" s="15"/>
      <c r="CC2" s="15"/>
      <c r="CD2" s="16"/>
      <c r="CE2" s="15"/>
      <c r="CF2" s="17"/>
      <c r="CG2" s="15"/>
      <c r="CH2" s="15"/>
      <c r="CI2" s="17"/>
    </row>
    <row r="3" spans="1:87" ht="15">
      <c r="A3" s="23" t="s">
        <v>15</v>
      </c>
      <c r="B3" s="23" t="s">
        <v>14</v>
      </c>
      <c r="C3" s="24">
        <v>376</v>
      </c>
      <c r="D3" s="24">
        <v>653</v>
      </c>
      <c r="E3" s="25">
        <f>D3/C3</f>
        <v>1.7367021276595744</v>
      </c>
      <c r="F3" s="24">
        <v>376</v>
      </c>
      <c r="G3" s="26">
        <v>292</v>
      </c>
      <c r="H3" s="26">
        <v>20</v>
      </c>
      <c r="I3" s="27">
        <v>76</v>
      </c>
      <c r="J3" s="26">
        <v>26</v>
      </c>
      <c r="K3" s="26">
        <v>8</v>
      </c>
      <c r="L3" s="26">
        <v>31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>
        <f>((G3*H3)+(I3*J3)+(K3*L3))/(G3+I3+K3)</f>
        <v>21.4468085106383</v>
      </c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</row>
    <row r="4" spans="1:87" ht="15">
      <c r="A4" s="23" t="s">
        <v>13</v>
      </c>
      <c r="B4" s="23" t="s">
        <v>12</v>
      </c>
      <c r="C4" s="24">
        <v>349</v>
      </c>
      <c r="D4" s="24">
        <v>748</v>
      </c>
      <c r="E4" s="25">
        <f aca="true" t="shared" si="0" ref="E4:E11">D4/C4</f>
        <v>2.1432664756446993</v>
      </c>
      <c r="F4" s="24">
        <v>185</v>
      </c>
      <c r="G4" s="27">
        <v>1</v>
      </c>
      <c r="H4" s="26">
        <v>44.2</v>
      </c>
      <c r="I4" s="26">
        <v>184</v>
      </c>
      <c r="J4" s="26">
        <v>21.34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>
        <f>((G4*H4)+(I4*J4)+(K4*L4))/(G4+I4+K4)</f>
        <v>21.463567567567566</v>
      </c>
      <c r="AX4" s="23">
        <v>50</v>
      </c>
      <c r="AY4" s="23">
        <v>164</v>
      </c>
      <c r="AZ4" s="34">
        <v>10</v>
      </c>
      <c r="BA4" s="34">
        <v>44.2</v>
      </c>
      <c r="BB4" s="34">
        <v>0</v>
      </c>
      <c r="BC4" s="30">
        <v>10</v>
      </c>
      <c r="BD4" s="30">
        <v>14.5</v>
      </c>
      <c r="BE4" s="30">
        <v>21</v>
      </c>
      <c r="BF4" s="23">
        <v>0</v>
      </c>
      <c r="BG4" s="23"/>
      <c r="BH4" s="23"/>
      <c r="BI4" s="30">
        <v>16</v>
      </c>
      <c r="BJ4" s="30">
        <v>14.5</v>
      </c>
      <c r="BK4" s="30">
        <v>43</v>
      </c>
      <c r="BL4" s="30">
        <v>14</v>
      </c>
      <c r="BM4" s="30">
        <v>14</v>
      </c>
      <c r="BN4" s="30">
        <v>31</v>
      </c>
      <c r="BO4" s="23">
        <v>0</v>
      </c>
      <c r="BP4" s="23"/>
      <c r="BQ4" s="23"/>
      <c r="BR4" s="23">
        <v>0</v>
      </c>
      <c r="BS4" s="23"/>
      <c r="BT4" s="23"/>
      <c r="BU4" s="23">
        <v>0</v>
      </c>
      <c r="BV4" s="23"/>
      <c r="BW4" s="23"/>
      <c r="BX4" s="23">
        <v>0</v>
      </c>
      <c r="BY4" s="23"/>
      <c r="BZ4" s="23"/>
      <c r="CA4" s="23">
        <v>0</v>
      </c>
      <c r="CB4" s="23"/>
      <c r="CC4" s="23"/>
      <c r="CD4" s="23">
        <v>0</v>
      </c>
      <c r="CE4" s="23"/>
      <c r="CF4" s="23"/>
      <c r="CG4" s="23">
        <v>0</v>
      </c>
      <c r="CH4" s="23"/>
      <c r="CI4" s="23"/>
    </row>
    <row r="5" spans="1:87" ht="15">
      <c r="A5" s="23" t="s">
        <v>11</v>
      </c>
      <c r="B5" s="23" t="s">
        <v>10</v>
      </c>
      <c r="C5" s="24">
        <v>928</v>
      </c>
      <c r="D5" s="24">
        <v>1344</v>
      </c>
      <c r="E5" s="25">
        <f t="shared" si="0"/>
        <v>1.4482758620689655</v>
      </c>
      <c r="F5" s="24">
        <v>94</v>
      </c>
      <c r="G5" s="26">
        <v>94</v>
      </c>
      <c r="H5" s="26">
        <v>30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>
        <f>((G5*H5)+(I5*J5)+(K5*L5))/(G5+I5+K5)</f>
        <v>30</v>
      </c>
      <c r="AX5" s="23">
        <v>152</v>
      </c>
      <c r="AY5" s="23">
        <v>834</v>
      </c>
      <c r="AZ5" s="23"/>
      <c r="BA5" s="23"/>
      <c r="BB5" s="23"/>
      <c r="BC5" s="23"/>
      <c r="BD5" s="23"/>
      <c r="BE5" s="23"/>
      <c r="BF5" s="23"/>
      <c r="BG5" s="23"/>
      <c r="BH5" s="23"/>
      <c r="BI5" s="30">
        <v>74</v>
      </c>
      <c r="BJ5" s="30">
        <v>11.4</v>
      </c>
      <c r="BK5" s="30">
        <v>23</v>
      </c>
      <c r="BL5" s="30">
        <v>4</v>
      </c>
      <c r="BM5" s="30">
        <v>11.4</v>
      </c>
      <c r="BN5" s="30">
        <v>40</v>
      </c>
      <c r="BO5" s="23"/>
      <c r="BP5" s="23"/>
      <c r="BQ5" s="23"/>
      <c r="BR5" s="30">
        <v>74</v>
      </c>
      <c r="BS5" s="30">
        <v>11.4</v>
      </c>
      <c r="BT5" s="30">
        <v>40</v>
      </c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</row>
    <row r="6" spans="1:87" ht="15">
      <c r="A6" s="23" t="s">
        <v>9</v>
      </c>
      <c r="B6" s="23" t="s">
        <v>8</v>
      </c>
      <c r="C6" s="24">
        <v>117</v>
      </c>
      <c r="D6" s="24">
        <v>166</v>
      </c>
      <c r="E6" s="25">
        <f t="shared" si="0"/>
        <v>1.4188034188034189</v>
      </c>
      <c r="F6" s="24">
        <v>117</v>
      </c>
      <c r="G6" s="26">
        <v>35</v>
      </c>
      <c r="H6" s="26">
        <v>23</v>
      </c>
      <c r="I6" s="26">
        <v>36</v>
      </c>
      <c r="J6" s="26">
        <v>25</v>
      </c>
      <c r="K6" s="26">
        <v>33</v>
      </c>
      <c r="L6" s="26">
        <v>27.5</v>
      </c>
      <c r="M6" s="27">
        <v>13</v>
      </c>
      <c r="N6" s="26">
        <v>32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>
        <f>((G6*H6)+(I6*J6)+(K6*L6)+(M6*N6))/(G6+I6+K6+M6)</f>
        <v>25.884615384615383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15">
      <c r="A7" s="23" t="s">
        <v>7</v>
      </c>
      <c r="B7" s="23" t="s">
        <v>6</v>
      </c>
      <c r="C7" s="24">
        <v>752</v>
      </c>
      <c r="D7" s="24">
        <v>750</v>
      </c>
      <c r="E7" s="25">
        <f t="shared" si="0"/>
        <v>0.9973404255319149</v>
      </c>
      <c r="F7" s="24">
        <v>96</v>
      </c>
      <c r="G7" s="26">
        <v>96</v>
      </c>
      <c r="H7" s="26">
        <v>22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>
        <f>((G7*H7)+(I7*J7)+(K7*L7)+(M7*N7))/(G7+I7+K7+M7)</f>
        <v>22</v>
      </c>
      <c r="AX7" s="23">
        <v>135</v>
      </c>
      <c r="AY7" s="23">
        <v>656</v>
      </c>
      <c r="AZ7" s="30">
        <v>0</v>
      </c>
      <c r="BA7" s="30"/>
      <c r="BB7" s="30"/>
      <c r="BC7" s="34">
        <v>0</v>
      </c>
      <c r="BD7" s="30"/>
      <c r="BE7" s="30"/>
      <c r="BF7" s="30">
        <v>0</v>
      </c>
      <c r="BG7" s="30"/>
      <c r="BH7" s="30"/>
      <c r="BI7" s="30">
        <v>54</v>
      </c>
      <c r="BJ7" s="30">
        <v>14</v>
      </c>
      <c r="BK7" s="26">
        <v>22.5</v>
      </c>
      <c r="BL7" s="30">
        <v>46</v>
      </c>
      <c r="BM7" s="30">
        <v>14</v>
      </c>
      <c r="BN7" s="26">
        <v>26</v>
      </c>
      <c r="BO7" s="35">
        <v>35</v>
      </c>
      <c r="BP7" s="30">
        <v>14.9</v>
      </c>
      <c r="BQ7" s="26">
        <v>32.5</v>
      </c>
      <c r="BR7" s="30">
        <v>0</v>
      </c>
      <c r="BS7" s="30"/>
      <c r="BT7" s="30"/>
      <c r="BU7" s="30">
        <v>0</v>
      </c>
      <c r="BV7" s="30"/>
      <c r="BW7" s="30"/>
      <c r="BX7" s="30">
        <v>0</v>
      </c>
      <c r="BY7" s="30"/>
      <c r="BZ7" s="30"/>
      <c r="CA7" s="30">
        <v>0</v>
      </c>
      <c r="CB7" s="30"/>
      <c r="CC7" s="30"/>
      <c r="CD7" s="30">
        <v>0</v>
      </c>
      <c r="CE7" s="30"/>
      <c r="CF7" s="30"/>
      <c r="CG7" s="30">
        <v>0</v>
      </c>
      <c r="CH7" s="30"/>
      <c r="CI7" s="30"/>
    </row>
    <row r="8" spans="1:87" ht="15">
      <c r="A8" s="23" t="s">
        <v>5</v>
      </c>
      <c r="B8" s="23" t="s">
        <v>4</v>
      </c>
      <c r="C8" s="24">
        <v>98</v>
      </c>
      <c r="D8" s="24">
        <v>200</v>
      </c>
      <c r="E8" s="25">
        <f t="shared" si="0"/>
        <v>2.0408163265306123</v>
      </c>
      <c r="F8" s="24">
        <v>98</v>
      </c>
      <c r="G8" s="26">
        <v>10</v>
      </c>
      <c r="H8" s="26">
        <v>21</v>
      </c>
      <c r="I8" s="26">
        <v>17</v>
      </c>
      <c r="J8" s="26">
        <v>22</v>
      </c>
      <c r="K8" s="26">
        <v>37</v>
      </c>
      <c r="L8" s="26">
        <v>23</v>
      </c>
      <c r="M8" s="26">
        <v>17</v>
      </c>
      <c r="N8" s="26">
        <v>29</v>
      </c>
      <c r="O8" s="26">
        <v>17</v>
      </c>
      <c r="P8" s="26">
        <v>31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>
        <f>((G8*H8)+(I8*J8)+(K8*L8)+(M8*N8)+(O8*P8))/(G8+I8+K8+M8+O8)</f>
        <v>25.051020408163264</v>
      </c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</row>
    <row r="9" spans="1:87" ht="15">
      <c r="A9" s="23" t="s">
        <v>3</v>
      </c>
      <c r="B9" s="23" t="s">
        <v>2</v>
      </c>
      <c r="C9" s="24">
        <v>307</v>
      </c>
      <c r="D9" s="24">
        <v>1500</v>
      </c>
      <c r="E9" s="25">
        <f t="shared" si="0"/>
        <v>4.88599348534202</v>
      </c>
      <c r="F9" s="28">
        <v>307</v>
      </c>
      <c r="G9" s="26">
        <v>1</v>
      </c>
      <c r="H9" s="26">
        <v>18</v>
      </c>
      <c r="I9" s="26">
        <v>27</v>
      </c>
      <c r="J9" s="26">
        <v>20</v>
      </c>
      <c r="K9" s="26">
        <v>5</v>
      </c>
      <c r="L9" s="26">
        <v>21</v>
      </c>
      <c r="M9" s="26">
        <v>6</v>
      </c>
      <c r="N9" s="26">
        <v>22</v>
      </c>
      <c r="O9" s="26">
        <v>14</v>
      </c>
      <c r="P9" s="26">
        <v>23</v>
      </c>
      <c r="Q9" s="29">
        <v>25</v>
      </c>
      <c r="R9" s="29">
        <v>24</v>
      </c>
      <c r="S9" s="29">
        <v>17</v>
      </c>
      <c r="T9" s="29">
        <v>25</v>
      </c>
      <c r="U9" s="27">
        <v>53</v>
      </c>
      <c r="V9" s="29">
        <v>26</v>
      </c>
      <c r="W9" s="29">
        <v>97</v>
      </c>
      <c r="X9" s="29">
        <v>27</v>
      </c>
      <c r="Y9" s="29">
        <v>4</v>
      </c>
      <c r="Z9" s="29">
        <v>28</v>
      </c>
      <c r="AA9" s="29">
        <v>1</v>
      </c>
      <c r="AB9" s="29">
        <v>29</v>
      </c>
      <c r="AC9" s="27">
        <v>5</v>
      </c>
      <c r="AD9" s="29">
        <v>30</v>
      </c>
      <c r="AE9" s="29">
        <v>1</v>
      </c>
      <c r="AF9" s="29">
        <v>31</v>
      </c>
      <c r="AG9" s="29">
        <v>1</v>
      </c>
      <c r="AH9" s="29">
        <v>32</v>
      </c>
      <c r="AI9" s="29">
        <v>1</v>
      </c>
      <c r="AJ9" s="29">
        <v>35</v>
      </c>
      <c r="AK9" s="29">
        <v>3</v>
      </c>
      <c r="AL9" s="29">
        <v>39</v>
      </c>
      <c r="AM9" s="29">
        <v>6</v>
      </c>
      <c r="AN9" s="29">
        <v>40</v>
      </c>
      <c r="AO9" s="29">
        <v>6</v>
      </c>
      <c r="AP9" s="29">
        <v>41</v>
      </c>
      <c r="AQ9" s="29">
        <v>2</v>
      </c>
      <c r="AR9" s="29">
        <v>42</v>
      </c>
      <c r="AS9" s="29">
        <v>1</v>
      </c>
      <c r="AT9" s="29">
        <v>43</v>
      </c>
      <c r="AU9" s="29">
        <v>4</v>
      </c>
      <c r="AV9" s="29">
        <v>55</v>
      </c>
      <c r="AW9" s="25">
        <f>((G9*H9)+(I9*J9)+(K9*L9)+(M9*N9)+(O9*P9)+(Q9*R9)+(S9*T9)+(U9*V9)+(W9*X9)+(Y9*Z9)+(AA9*AB9)+(AC9*AD9)+(AE9*AF9)+(AG9*AH9)+(AI9*AJ9)+(AK9*AL9)+(AM9*AN9)+(AO9*AP9)+(AQ9*AR9)+(AS9*AT9)+(AU9*AV9))/(G9+I9+K9+M9+O9+Q9+S9+U9+W9+Y9+AA9+AC9+AE9+AG9+AI9+AK9+AM9+AO9+AQ9+AS9+AU9)</f>
        <v>26.707142857142856</v>
      </c>
      <c r="AX9" s="23"/>
      <c r="AY9" s="23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</row>
    <row r="10" spans="1:87" ht="15">
      <c r="A10" s="23" t="s">
        <v>1</v>
      </c>
      <c r="B10" s="23" t="s">
        <v>0</v>
      </c>
      <c r="C10" s="24">
        <v>96</v>
      </c>
      <c r="D10" s="24">
        <v>393</v>
      </c>
      <c r="E10" s="25">
        <f t="shared" si="0"/>
        <v>4.09375</v>
      </c>
      <c r="F10" s="24">
        <v>96</v>
      </c>
      <c r="G10" s="26">
        <v>80</v>
      </c>
      <c r="H10" s="26">
        <v>31.4</v>
      </c>
      <c r="I10" s="26">
        <v>16</v>
      </c>
      <c r="J10" s="26">
        <v>31.4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>
        <f>((G10*H10)+(I10*J10)+(K10*L10))/(G10+I10+K10)</f>
        <v>31.400000000000002</v>
      </c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 ht="15">
      <c r="A11" s="23" t="s">
        <v>101</v>
      </c>
      <c r="B11" s="23" t="s">
        <v>102</v>
      </c>
      <c r="C11" s="24">
        <v>660</v>
      </c>
      <c r="D11" s="24">
        <v>907</v>
      </c>
      <c r="E11" s="25">
        <f t="shared" si="0"/>
        <v>1.3742424242424243</v>
      </c>
      <c r="F11" s="24">
        <v>240</v>
      </c>
      <c r="G11" s="29">
        <v>240</v>
      </c>
      <c r="H11" s="26"/>
      <c r="I11" s="26"/>
      <c r="J11" s="2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3">
        <v>84</v>
      </c>
      <c r="AY11" s="23">
        <v>420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84</v>
      </c>
      <c r="BM11" s="23">
        <v>14</v>
      </c>
      <c r="BN11" s="23">
        <v>24.4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 ht="15">
      <c r="A12" s="30"/>
      <c r="B12" s="30"/>
      <c r="C12" s="26">
        <f>SUM(C3:C11)</f>
        <v>3683</v>
      </c>
      <c r="D12" s="26"/>
      <c r="E12" s="31">
        <f>AVERAGE(E3:E11)</f>
        <v>2.237687838424848</v>
      </c>
      <c r="F12" s="26">
        <f>SUM(F3:F11)</f>
        <v>1609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33">
        <f>AVERAGE(AW3:AW10)</f>
        <v>25.49414434101592</v>
      </c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>
        <f>AVERAGE(BK3:BK11)</f>
        <v>29.5</v>
      </c>
      <c r="BL12" s="30"/>
      <c r="BM12" s="30"/>
      <c r="BN12" s="30">
        <f>AVERAGE(BN3:BN11)</f>
        <v>30.35</v>
      </c>
      <c r="BO12" s="30"/>
      <c r="BP12" s="30"/>
      <c r="BQ12" s="30">
        <v>32.5</v>
      </c>
      <c r="BR12" s="30"/>
      <c r="BS12" s="30"/>
      <c r="BT12" s="30">
        <v>40</v>
      </c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</row>
    <row r="13" spans="1:87" ht="15">
      <c r="A13" s="30"/>
      <c r="B13" s="3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36" t="s">
        <v>112</v>
      </c>
      <c r="AS13" s="26"/>
      <c r="AT13" s="26"/>
      <c r="AU13" s="26"/>
      <c r="AV13" s="26"/>
      <c r="AW13" s="31">
        <f>((G3*H3)+(I3*J3)+(K3*L3)+(G4*H4)+(I4*J4)+(G5*H5)+(G6*H6)+(I6*J6)+(K6*L6)+(M6*N6)+(G7*H7)+(G8*H8)+(I8*J8)+(K8*L8)+(M8*N8)+(O8*P8)+(G9*H9)+(I9*J9)+(K9*L9)+(M9*N9)+(O9*P9)+(Q9*R9)+(S9*T9)+(U9*V9)+(W9*X9)+(Y9*Z9)+(AA9*AB9)+(AC9*AD9)+(AE9*AF9)+(AG9*AH9)+(AI9*AJ9)+(AK9*AL9)+(AM9*AN9)+(AO9*AP9)+(AQ9*AR9)+(AS9*AT9)+(AU9*AV9)+(G10*H10)+(I10*J10))/(G3+I3+K3+G4+I4+G5+G6+I6+K6+M6+G7+G8+I8+K8+M8+O8+G9+I9+K9+M9+O9+Q9+S9+U9+W9+Y9+AA9+AC9+AE9+AG9+AI9+AK9+AM9+AO9+AQ9+AS9+AU9+G10+I10)</f>
        <v>24.54743666169896</v>
      </c>
      <c r="AX13" s="30"/>
      <c r="AY13" s="30"/>
      <c r="AZ13" s="30"/>
      <c r="BA13" s="30"/>
      <c r="BB13" s="30"/>
      <c r="BC13" s="30"/>
      <c r="BD13" s="30" t="s">
        <v>109</v>
      </c>
      <c r="BE13" s="30"/>
      <c r="BF13" s="30"/>
      <c r="BG13" s="30"/>
      <c r="BH13" s="30"/>
      <c r="BI13" s="30"/>
      <c r="BJ13" s="30"/>
      <c r="BK13" s="37">
        <f>((BI4*BK4)+(BI5*BK5)+(BI7*BK7))/(BI4+BI5+BI7)</f>
        <v>25.03472222222222</v>
      </c>
      <c r="BL13" s="30"/>
      <c r="BM13" s="30"/>
      <c r="BN13" s="37">
        <f>((BL4*BN4)+(BL5*BN5)+(BL7*BN7)+(BL11*BN11))/(BL4+BL5+BL7+BL11)</f>
        <v>25.94324324324324</v>
      </c>
      <c r="BO13" s="30"/>
      <c r="BP13" s="30"/>
      <c r="BQ13" s="37">
        <v>32.5</v>
      </c>
      <c r="BR13" s="30"/>
      <c r="BS13" s="30"/>
      <c r="BT13" s="37">
        <v>40</v>
      </c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</row>
    <row r="14" spans="1:87" ht="15">
      <c r="A14" s="30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</row>
    <row r="15" spans="1:87" ht="15">
      <c r="A15" s="32" t="s">
        <v>106</v>
      </c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</row>
    <row r="16" spans="1:87" ht="15">
      <c r="A16" s="23" t="s">
        <v>15</v>
      </c>
      <c r="B16" s="23" t="s">
        <v>14</v>
      </c>
      <c r="C16" s="24">
        <v>374</v>
      </c>
      <c r="D16" s="24" t="s">
        <v>108</v>
      </c>
      <c r="E16" s="25" t="s">
        <v>108</v>
      </c>
      <c r="F16" s="24">
        <v>374</v>
      </c>
      <c r="G16" s="26">
        <v>292</v>
      </c>
      <c r="H16" s="26">
        <v>20</v>
      </c>
      <c r="I16" s="29">
        <v>74</v>
      </c>
      <c r="J16" s="26">
        <v>26</v>
      </c>
      <c r="K16" s="26">
        <v>8</v>
      </c>
      <c r="L16" s="26">
        <v>31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>
        <f>((G16*H16)+(I16*J16)+(K16*L16))/(G16+I16+K16)</f>
        <v>21.422459893048128</v>
      </c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</row>
    <row r="17" spans="1:87" ht="15">
      <c r="A17" s="23" t="s">
        <v>13</v>
      </c>
      <c r="B17" s="23" t="s">
        <v>12</v>
      </c>
      <c r="C17" s="24">
        <v>348</v>
      </c>
      <c r="D17" s="24" t="s">
        <v>108</v>
      </c>
      <c r="E17" s="25" t="s">
        <v>108</v>
      </c>
      <c r="F17" s="24">
        <v>184</v>
      </c>
      <c r="G17" s="29"/>
      <c r="H17" s="26"/>
      <c r="I17" s="26">
        <v>184</v>
      </c>
      <c r="J17" s="26">
        <v>21.34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>
        <f>((G17*H17)+(I17*J17)+(K17*L17))/(G17+I17+K17)</f>
        <v>21.34</v>
      </c>
      <c r="AX17" s="23">
        <v>50</v>
      </c>
      <c r="AY17" s="23">
        <v>164</v>
      </c>
      <c r="AZ17" s="34">
        <v>10</v>
      </c>
      <c r="BA17" s="34">
        <v>44.2</v>
      </c>
      <c r="BB17" s="34"/>
      <c r="BC17" s="30">
        <v>10</v>
      </c>
      <c r="BD17" s="30">
        <v>14.5</v>
      </c>
      <c r="BE17" s="30"/>
      <c r="BF17" s="23">
        <v>0</v>
      </c>
      <c r="BG17" s="23"/>
      <c r="BH17" s="23"/>
      <c r="BI17" s="30">
        <v>16</v>
      </c>
      <c r="BJ17" s="30">
        <v>14.5</v>
      </c>
      <c r="BK17" s="30"/>
      <c r="BL17" s="30">
        <v>14</v>
      </c>
      <c r="BM17" s="30">
        <v>14</v>
      </c>
      <c r="BN17" s="30"/>
      <c r="BO17" s="23">
        <v>0</v>
      </c>
      <c r="BP17" s="23"/>
      <c r="BQ17" s="23"/>
      <c r="BR17" s="23">
        <v>0</v>
      </c>
      <c r="BS17" s="23"/>
      <c r="BT17" s="23"/>
      <c r="BU17" s="23">
        <v>0</v>
      </c>
      <c r="BV17" s="23"/>
      <c r="BW17" s="23"/>
      <c r="BX17" s="23">
        <v>0</v>
      </c>
      <c r="BY17" s="23"/>
      <c r="BZ17" s="23"/>
      <c r="CA17" s="23">
        <v>0</v>
      </c>
      <c r="CB17" s="23"/>
      <c r="CC17" s="23"/>
      <c r="CD17" s="23">
        <v>0</v>
      </c>
      <c r="CE17" s="23"/>
      <c r="CF17" s="23"/>
      <c r="CG17" s="23">
        <v>0</v>
      </c>
      <c r="CH17" s="23"/>
      <c r="CI17" s="23"/>
    </row>
    <row r="18" spans="1:87" ht="15">
      <c r="A18" s="23" t="s">
        <v>11</v>
      </c>
      <c r="B18" s="23" t="s">
        <v>10</v>
      </c>
      <c r="C18" s="24">
        <v>928</v>
      </c>
      <c r="D18" s="24" t="s">
        <v>108</v>
      </c>
      <c r="E18" s="25" t="s">
        <v>108</v>
      </c>
      <c r="F18" s="24">
        <v>94</v>
      </c>
      <c r="G18" s="26">
        <v>94</v>
      </c>
      <c r="H18" s="26">
        <v>30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>
        <f>((G18*H18)+(I18*J18)+(K18*L18))/(G18+I18+K18)</f>
        <v>30</v>
      </c>
      <c r="AX18" s="23">
        <v>152</v>
      </c>
      <c r="AY18" s="23">
        <v>834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30">
        <v>74</v>
      </c>
      <c r="BJ18" s="30">
        <v>11.4</v>
      </c>
      <c r="BK18" s="30"/>
      <c r="BL18" s="30">
        <v>4</v>
      </c>
      <c r="BM18" s="30">
        <v>11.4</v>
      </c>
      <c r="BN18" s="30"/>
      <c r="BO18" s="23"/>
      <c r="BP18" s="23"/>
      <c r="BQ18" s="23"/>
      <c r="BR18" s="30">
        <v>74</v>
      </c>
      <c r="BS18" s="30">
        <v>11.4</v>
      </c>
      <c r="BT18" s="30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</row>
    <row r="19" spans="1:87" ht="15">
      <c r="A19" s="23" t="s">
        <v>9</v>
      </c>
      <c r="B19" s="23" t="s">
        <v>8</v>
      </c>
      <c r="C19" s="24">
        <v>113</v>
      </c>
      <c r="D19" s="24" t="s">
        <v>108</v>
      </c>
      <c r="E19" s="25" t="s">
        <v>108</v>
      </c>
      <c r="F19" s="24">
        <v>113</v>
      </c>
      <c r="G19" s="26">
        <v>35</v>
      </c>
      <c r="H19" s="26">
        <v>23</v>
      </c>
      <c r="I19" s="26">
        <v>36</v>
      </c>
      <c r="J19" s="26">
        <v>25</v>
      </c>
      <c r="K19" s="26">
        <v>33</v>
      </c>
      <c r="L19" s="26">
        <v>27.5</v>
      </c>
      <c r="M19" s="29">
        <v>9</v>
      </c>
      <c r="N19" s="26">
        <v>32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>
        <f>((G19*H19)+(I19*J19)+(K19*L19)+(M19*N19))/(G19+I19+K19+M19)</f>
        <v>25.668141592920353</v>
      </c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</row>
    <row r="20" spans="1:87" ht="15">
      <c r="A20" s="23" t="s">
        <v>7</v>
      </c>
      <c r="B20" s="23" t="s">
        <v>6</v>
      </c>
      <c r="C20" s="24">
        <v>743</v>
      </c>
      <c r="D20" s="24" t="s">
        <v>108</v>
      </c>
      <c r="E20" s="25" t="s">
        <v>108</v>
      </c>
      <c r="F20" s="24">
        <v>96</v>
      </c>
      <c r="G20" s="26">
        <v>96</v>
      </c>
      <c r="H20" s="26">
        <v>22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>
        <f>((G20*H20)+(I20*J20)+(K20*L20)+(M20*N20))/(G20+I20+K20+M20)</f>
        <v>22</v>
      </c>
      <c r="AX20" s="23">
        <v>135</v>
      </c>
      <c r="AY20" s="23">
        <v>647</v>
      </c>
      <c r="AZ20" s="30">
        <v>0</v>
      </c>
      <c r="BA20" s="30"/>
      <c r="BB20" s="30"/>
      <c r="BC20" s="34">
        <v>0</v>
      </c>
      <c r="BD20" s="30"/>
      <c r="BE20" s="30"/>
      <c r="BF20" s="30">
        <v>0</v>
      </c>
      <c r="BG20" s="30"/>
      <c r="BH20" s="30"/>
      <c r="BI20" s="30">
        <v>54</v>
      </c>
      <c r="BJ20" s="30">
        <v>14</v>
      </c>
      <c r="BK20" s="26"/>
      <c r="BL20" s="30">
        <v>46</v>
      </c>
      <c r="BM20" s="30">
        <v>14</v>
      </c>
      <c r="BN20" s="26"/>
      <c r="BO20" s="34">
        <v>26</v>
      </c>
      <c r="BP20" s="30">
        <v>14</v>
      </c>
      <c r="BQ20" s="26"/>
      <c r="BR20" s="30">
        <v>0</v>
      </c>
      <c r="BS20" s="30"/>
      <c r="BT20" s="30"/>
      <c r="BU20" s="30">
        <v>0</v>
      </c>
      <c r="BV20" s="30"/>
      <c r="BW20" s="30"/>
      <c r="BX20" s="30">
        <v>0</v>
      </c>
      <c r="BY20" s="30"/>
      <c r="BZ20" s="30"/>
      <c r="CA20" s="30">
        <v>0</v>
      </c>
      <c r="CB20" s="30"/>
      <c r="CC20" s="30"/>
      <c r="CD20" s="30">
        <v>0</v>
      </c>
      <c r="CE20" s="30"/>
      <c r="CF20" s="30"/>
      <c r="CG20" s="30">
        <v>0</v>
      </c>
      <c r="CH20" s="30"/>
      <c r="CI20" s="30"/>
    </row>
    <row r="21" spans="1:87" ht="15">
      <c r="A21" s="23" t="s">
        <v>5</v>
      </c>
      <c r="B21" s="23" t="s">
        <v>4</v>
      </c>
      <c r="C21" s="24">
        <v>98</v>
      </c>
      <c r="D21" s="24" t="s">
        <v>108</v>
      </c>
      <c r="E21" s="25" t="s">
        <v>108</v>
      </c>
      <c r="F21" s="24">
        <v>98</v>
      </c>
      <c r="G21" s="26">
        <v>10</v>
      </c>
      <c r="H21" s="26">
        <v>21</v>
      </c>
      <c r="I21" s="26">
        <v>17</v>
      </c>
      <c r="J21" s="26">
        <v>22</v>
      </c>
      <c r="K21" s="26">
        <v>37</v>
      </c>
      <c r="L21" s="26">
        <v>23</v>
      </c>
      <c r="M21" s="26">
        <v>17</v>
      </c>
      <c r="N21" s="26">
        <v>29</v>
      </c>
      <c r="O21" s="26">
        <v>17</v>
      </c>
      <c r="P21" s="26">
        <v>31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>
        <f>((G21*H21)+(I21*J21)+(K21*L21)+(M21*N21)+(O21*P21))/(G21+I21+K21+M21+O21)</f>
        <v>25.051020408163264</v>
      </c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</row>
    <row r="22" spans="1:87" ht="15">
      <c r="A22" s="23" t="s">
        <v>3</v>
      </c>
      <c r="B22" s="23" t="s">
        <v>2</v>
      </c>
      <c r="C22" s="24">
        <v>303</v>
      </c>
      <c r="D22" s="24" t="s">
        <v>108</v>
      </c>
      <c r="E22" s="25" t="s">
        <v>108</v>
      </c>
      <c r="F22" s="28">
        <v>303</v>
      </c>
      <c r="G22" s="26">
        <v>1</v>
      </c>
      <c r="H22" s="26">
        <v>18</v>
      </c>
      <c r="I22" s="26">
        <v>27</v>
      </c>
      <c r="J22" s="26">
        <v>20</v>
      </c>
      <c r="K22" s="26">
        <v>5</v>
      </c>
      <c r="L22" s="26">
        <v>21</v>
      </c>
      <c r="M22" s="26">
        <v>6</v>
      </c>
      <c r="N22" s="26">
        <v>22</v>
      </c>
      <c r="O22" s="26">
        <v>14</v>
      </c>
      <c r="P22" s="26">
        <v>23</v>
      </c>
      <c r="Q22" s="29">
        <v>25</v>
      </c>
      <c r="R22" s="29">
        <v>24</v>
      </c>
      <c r="S22" s="29">
        <v>17</v>
      </c>
      <c r="T22" s="29">
        <v>25</v>
      </c>
      <c r="U22" s="29">
        <v>51</v>
      </c>
      <c r="V22" s="29">
        <v>26</v>
      </c>
      <c r="W22" s="29">
        <v>97</v>
      </c>
      <c r="X22" s="29">
        <v>27</v>
      </c>
      <c r="Y22" s="29">
        <v>4</v>
      </c>
      <c r="Z22" s="29">
        <v>28</v>
      </c>
      <c r="AA22" s="29">
        <v>1</v>
      </c>
      <c r="AB22" s="29">
        <v>29</v>
      </c>
      <c r="AC22" s="29">
        <v>3</v>
      </c>
      <c r="AD22" s="29">
        <v>30</v>
      </c>
      <c r="AE22" s="29">
        <v>1</v>
      </c>
      <c r="AF22" s="29">
        <v>31</v>
      </c>
      <c r="AG22" s="29">
        <v>1</v>
      </c>
      <c r="AH22" s="29">
        <v>32</v>
      </c>
      <c r="AI22" s="29">
        <v>1</v>
      </c>
      <c r="AJ22" s="29">
        <v>35</v>
      </c>
      <c r="AK22" s="29">
        <v>3</v>
      </c>
      <c r="AL22" s="29">
        <v>39</v>
      </c>
      <c r="AM22" s="29">
        <v>6</v>
      </c>
      <c r="AN22" s="29">
        <v>40</v>
      </c>
      <c r="AO22" s="29">
        <v>6</v>
      </c>
      <c r="AP22" s="29">
        <v>41</v>
      </c>
      <c r="AQ22" s="29">
        <v>2</v>
      </c>
      <c r="AR22" s="29">
        <v>42</v>
      </c>
      <c r="AS22" s="29">
        <v>1</v>
      </c>
      <c r="AT22" s="29">
        <v>43</v>
      </c>
      <c r="AU22" s="29">
        <v>4</v>
      </c>
      <c r="AV22" s="29">
        <v>55</v>
      </c>
      <c r="AW22" s="25">
        <f>((G22*H22)+(I22*J22)+(K22*L22)+(M22*N22)+(O22*P22)+(Q22*R22)+(S22*T22)+(U22*V22)+(W22*X22)+(Y22*Z22)+(AA22*AB22)+(AC22*AD22)+(AE22*AF22)+(AG22*AH22)+(AI22*AJ22)+(AK22*AL22)+(AM22*AN22)+(AO22*AP22)+(AQ22*AR22)+(AS22*AT22)+(AU22*AV22))/(G22+I22+K22+M22+O22+Q22+S22+U22+W22+Y22+AA22+AC22+AE22+AG22+AI22+AK22+AM22+AO22+AQ22+AS22+AU22)</f>
        <v>26.68840579710145</v>
      </c>
      <c r="AX22" s="23"/>
      <c r="AY22" s="23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</row>
    <row r="23" spans="1:87" ht="15">
      <c r="A23" s="23" t="s">
        <v>1</v>
      </c>
      <c r="B23" s="23" t="s">
        <v>0</v>
      </c>
      <c r="C23" s="24">
        <v>96</v>
      </c>
      <c r="D23" s="24" t="s">
        <v>108</v>
      </c>
      <c r="E23" s="25" t="s">
        <v>108</v>
      </c>
      <c r="F23" s="24">
        <v>96</v>
      </c>
      <c r="G23" s="26">
        <v>80</v>
      </c>
      <c r="H23" s="26">
        <v>31.4</v>
      </c>
      <c r="I23" s="26">
        <v>16</v>
      </c>
      <c r="J23" s="26">
        <v>31.4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>
        <f>((G23*H23)+(I23*J23)+(K23*L23))/(G23+I23+K23)</f>
        <v>31.400000000000002</v>
      </c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</row>
    <row r="24" spans="1:87" ht="15">
      <c r="A24" s="23" t="s">
        <v>101</v>
      </c>
      <c r="B24" s="23" t="s">
        <v>102</v>
      </c>
      <c r="C24" s="24">
        <v>651</v>
      </c>
      <c r="D24" s="24" t="s">
        <v>108</v>
      </c>
      <c r="E24" s="25" t="s">
        <v>108</v>
      </c>
      <c r="F24" s="24">
        <v>231</v>
      </c>
      <c r="G24" s="29">
        <v>231</v>
      </c>
      <c r="H24" s="26"/>
      <c r="I24" s="26"/>
      <c r="J24" s="26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3">
        <v>84</v>
      </c>
      <c r="AY24" s="23">
        <v>420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>
        <v>84</v>
      </c>
      <c r="BM24" s="23">
        <v>14</v>
      </c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</row>
    <row r="25" spans="1:87" ht="15">
      <c r="A25" s="30"/>
      <c r="B25" s="30"/>
      <c r="C25" s="26">
        <f>SUM(C16:C24)</f>
        <v>3654</v>
      </c>
      <c r="D25" s="26"/>
      <c r="E25" s="33"/>
      <c r="F25" s="26">
        <f>SUM(F16:F24)</f>
        <v>1589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33">
        <f>AVERAGE(AW16:AW23)</f>
        <v>25.446253461404147</v>
      </c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>
        <f>SUM(BI16:BI24)</f>
        <v>144</v>
      </c>
      <c r="BJ25" s="30">
        <f>AVERAGE(BJ17:BJ24)</f>
        <v>13.299999999999999</v>
      </c>
      <c r="BK25" s="30"/>
      <c r="BL25" s="30">
        <f>SUM(BL16:BL24)</f>
        <v>148</v>
      </c>
      <c r="BM25" s="38">
        <f>AVERAGE(BM17:BM24)</f>
        <v>13.35</v>
      </c>
      <c r="BN25" s="30"/>
      <c r="BO25" s="30">
        <f>SUM(BO20:BO24)</f>
        <v>26</v>
      </c>
      <c r="BP25" s="30">
        <f>AVERAGE(BP20:BP24)</f>
        <v>14</v>
      </c>
      <c r="BQ25" s="30"/>
      <c r="BR25" s="30">
        <f>SUM(BR16:BR24)</f>
        <v>74</v>
      </c>
      <c r="BS25" s="30">
        <f>AVERAGE(BS18:BS24)</f>
        <v>11.4</v>
      </c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">
      <c r="A26" s="30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36" t="s">
        <v>113</v>
      </c>
      <c r="AS26" s="26"/>
      <c r="AT26" s="26"/>
      <c r="AU26" s="26"/>
      <c r="AV26" s="26"/>
      <c r="AW26" s="39">
        <f>((G16*H16)+(I16*J16)+(K16*L16)+(G17*H17)+(I17*J17)+(G18*H18)+(G19*H19)+(I19*J19)+(K19*L19)+(M19*N19)+(G20*H20)+(G21*H21)+(I21*J21)+(K21*L21)+(M21*N21)+(O21*P21)+(G22*H22)+(I22*J22)+(K22*L22)+(M22*N22)+(O22*P22)+(Q22*R22)+(S22*T22)+(U22*V22)+(W22*X22)+(Y22*Z22)+(AA22*AB22)+(AC22*AD22)+(AE22*AF22)+(AG22*AH22)+(AI22*AJ22)+(AK22*AL22)+(AM22*AN22)+(AO22*AP22)+(AQ22*AR22)+(AS22*AT22)+(AU22*AV22)+(G23*H23)+(I23*J23))/(G16+I16+K16+G17+I17+G18+G19+I19+K19+M19+G20+G21+I21+K21+M21+O21+G22+I22+K22+M22+O22+Q22+S22+U22+W22+Y22+AA22+AC22+AE22+AG22+AI22+AK22+AM22+AO22+AQ22+AS22+AU22+G23+I23)</f>
        <v>24.49771600300526</v>
      </c>
      <c r="AX26" s="30"/>
      <c r="AY26" s="30"/>
      <c r="AZ26" s="30"/>
      <c r="BA26" s="30"/>
      <c r="BB26" s="30"/>
      <c r="BC26" s="30"/>
      <c r="BD26" s="30" t="s">
        <v>110</v>
      </c>
      <c r="BE26" s="30"/>
      <c r="BF26" s="30"/>
      <c r="BG26" s="30"/>
      <c r="BH26" s="30"/>
      <c r="BI26" s="30"/>
      <c r="BJ26" s="40">
        <f>((BI17*BJ17)+(BI18*BJ18)+(BI20*BJ20))/BI25</f>
        <v>12.719444444444443</v>
      </c>
      <c r="BK26" s="41"/>
      <c r="BL26" s="41"/>
      <c r="BM26" s="40">
        <f>((BL17*BM17)+(BL18*BM18)+(BL20*BM20)+(BL24*BM24))/BL25</f>
        <v>13.92972972972973</v>
      </c>
      <c r="BN26" s="41"/>
      <c r="BO26" s="41"/>
      <c r="BP26" s="40">
        <f>((BO17*BP17)+(BO18*BP18)+(BO20*BP20))/BO25</f>
        <v>14</v>
      </c>
      <c r="BQ26" s="41"/>
      <c r="BR26" s="41"/>
      <c r="BS26" s="40">
        <f>((BR17*BS17)+(BR18*BS18)+(BR20*BS20))/BR25</f>
        <v>11.4</v>
      </c>
      <c r="BT26" s="34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">
      <c r="A27" s="30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">
      <c r="A28" s="32" t="s">
        <v>107</v>
      </c>
      <c r="B28" s="3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87" ht="15">
      <c r="A29" s="23" t="s">
        <v>15</v>
      </c>
      <c r="B29" s="23" t="s">
        <v>14</v>
      </c>
      <c r="C29" s="24">
        <v>2</v>
      </c>
      <c r="D29" s="24" t="s">
        <v>108</v>
      </c>
      <c r="E29" s="25" t="s">
        <v>108</v>
      </c>
      <c r="F29" s="24">
        <v>2</v>
      </c>
      <c r="G29" s="26"/>
      <c r="H29" s="26"/>
      <c r="I29" s="29">
        <v>2</v>
      </c>
      <c r="J29" s="26">
        <v>26</v>
      </c>
      <c r="K29" s="26"/>
      <c r="L29" s="26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42">
        <f>((G29*H29)+(I29*J29)+(K29*L29))/(G29+I29+K29)</f>
        <v>26</v>
      </c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</row>
    <row r="30" spans="1:87" ht="15">
      <c r="A30" s="23" t="s">
        <v>13</v>
      </c>
      <c r="B30" s="23" t="s">
        <v>12</v>
      </c>
      <c r="C30" s="24">
        <v>1</v>
      </c>
      <c r="D30" s="24" t="s">
        <v>108</v>
      </c>
      <c r="E30" s="25" t="s">
        <v>108</v>
      </c>
      <c r="F30" s="24">
        <v>1</v>
      </c>
      <c r="G30" s="29">
        <v>1</v>
      </c>
      <c r="H30" s="26">
        <v>44.2</v>
      </c>
      <c r="I30" s="26"/>
      <c r="J30" s="2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42">
        <f>((G30*H30)+(I30*J30)+(K30*L30))/(G30+I30+K30)</f>
        <v>44.2</v>
      </c>
      <c r="AX30" s="23">
        <v>50</v>
      </c>
      <c r="AY30" s="23">
        <v>164</v>
      </c>
      <c r="AZ30" s="34"/>
      <c r="BA30" s="34"/>
      <c r="BB30" s="34"/>
      <c r="BC30" s="30"/>
      <c r="BD30" s="30"/>
      <c r="BE30" s="30"/>
      <c r="BF30" s="23">
        <v>0</v>
      </c>
      <c r="BG30" s="23"/>
      <c r="BH30" s="23"/>
      <c r="BI30" s="30"/>
      <c r="BJ30" s="30"/>
      <c r="BK30" s="30"/>
      <c r="BL30" s="30"/>
      <c r="BM30" s="30"/>
      <c r="BN30" s="30"/>
      <c r="BO30" s="23">
        <v>0</v>
      </c>
      <c r="BP30" s="23"/>
      <c r="BQ30" s="23"/>
      <c r="BR30" s="23">
        <v>0</v>
      </c>
      <c r="BS30" s="23"/>
      <c r="BT30" s="23"/>
      <c r="BU30" s="23">
        <v>0</v>
      </c>
      <c r="BV30" s="23"/>
      <c r="BW30" s="23"/>
      <c r="BX30" s="23">
        <v>0</v>
      </c>
      <c r="BY30" s="23"/>
      <c r="BZ30" s="23"/>
      <c r="CA30" s="23">
        <v>0</v>
      </c>
      <c r="CB30" s="23"/>
      <c r="CC30" s="23"/>
      <c r="CD30" s="23">
        <v>0</v>
      </c>
      <c r="CE30" s="23"/>
      <c r="CF30" s="23"/>
      <c r="CG30" s="23">
        <v>0</v>
      </c>
      <c r="CH30" s="23"/>
      <c r="CI30" s="23"/>
    </row>
    <row r="31" spans="1:87" ht="15">
      <c r="A31" s="23" t="s">
        <v>11</v>
      </c>
      <c r="B31" s="23" t="s">
        <v>10</v>
      </c>
      <c r="C31" s="24">
        <v>0</v>
      </c>
      <c r="D31" s="24" t="s">
        <v>108</v>
      </c>
      <c r="E31" s="25" t="s">
        <v>108</v>
      </c>
      <c r="F31" s="24">
        <v>0</v>
      </c>
      <c r="G31" s="26"/>
      <c r="H31" s="2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42"/>
      <c r="AX31" s="23">
        <v>152</v>
      </c>
      <c r="AY31" s="23">
        <v>834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30"/>
      <c r="BJ31" s="30"/>
      <c r="BK31" s="30"/>
      <c r="BL31" s="30"/>
      <c r="BM31" s="30"/>
      <c r="BN31" s="30"/>
      <c r="BO31" s="23"/>
      <c r="BP31" s="23"/>
      <c r="BQ31" s="23"/>
      <c r="BR31" s="30"/>
      <c r="BS31" s="30"/>
      <c r="BT31" s="30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</row>
    <row r="32" spans="1:87" ht="15">
      <c r="A32" s="23" t="s">
        <v>9</v>
      </c>
      <c r="B32" s="23" t="s">
        <v>8</v>
      </c>
      <c r="C32" s="24">
        <v>4</v>
      </c>
      <c r="D32" s="24" t="s">
        <v>108</v>
      </c>
      <c r="E32" s="25" t="s">
        <v>108</v>
      </c>
      <c r="F32" s="24">
        <v>4</v>
      </c>
      <c r="G32" s="26"/>
      <c r="H32" s="26"/>
      <c r="I32" s="26"/>
      <c r="J32" s="26"/>
      <c r="K32" s="26"/>
      <c r="L32" s="26"/>
      <c r="M32" s="29">
        <v>4</v>
      </c>
      <c r="N32" s="26">
        <v>32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42">
        <f>((G32*H32)+(I32*J32)+(K32*L32)+(M32*N32))/(G32+I32+K32+M32)</f>
        <v>32</v>
      </c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</row>
    <row r="33" spans="1:87" ht="15">
      <c r="A33" s="23" t="s">
        <v>7</v>
      </c>
      <c r="B33" s="23" t="s">
        <v>6</v>
      </c>
      <c r="C33" s="24">
        <v>9</v>
      </c>
      <c r="D33" s="24" t="s">
        <v>108</v>
      </c>
      <c r="E33" s="25" t="s">
        <v>108</v>
      </c>
      <c r="F33" s="24">
        <v>0</v>
      </c>
      <c r="G33" s="26"/>
      <c r="H33" s="26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42"/>
      <c r="AX33" s="23">
        <v>135</v>
      </c>
      <c r="AY33" s="23">
        <v>656</v>
      </c>
      <c r="AZ33" s="30"/>
      <c r="BA33" s="30"/>
      <c r="BB33" s="30"/>
      <c r="BC33" s="34"/>
      <c r="BD33" s="30"/>
      <c r="BE33" s="30"/>
      <c r="BF33" s="30"/>
      <c r="BG33" s="30"/>
      <c r="BH33" s="30"/>
      <c r="BI33" s="30"/>
      <c r="BJ33" s="30"/>
      <c r="BK33" s="26"/>
      <c r="BL33" s="30"/>
      <c r="BM33" s="30"/>
      <c r="BN33" s="26"/>
      <c r="BO33" s="34">
        <v>9</v>
      </c>
      <c r="BP33" s="30">
        <v>22</v>
      </c>
      <c r="BQ33" s="26"/>
      <c r="BR33" s="30">
        <v>0</v>
      </c>
      <c r="BS33" s="30"/>
      <c r="BT33" s="30"/>
      <c r="BU33" s="30">
        <v>0</v>
      </c>
      <c r="BV33" s="30"/>
      <c r="BW33" s="30"/>
      <c r="BX33" s="30">
        <v>0</v>
      </c>
      <c r="BY33" s="30"/>
      <c r="BZ33" s="30"/>
      <c r="CA33" s="30">
        <v>0</v>
      </c>
      <c r="CB33" s="30"/>
      <c r="CC33" s="30"/>
      <c r="CD33" s="30">
        <v>0</v>
      </c>
      <c r="CE33" s="30"/>
      <c r="CF33" s="30"/>
      <c r="CG33" s="30">
        <v>0</v>
      </c>
      <c r="CH33" s="30"/>
      <c r="CI33" s="30"/>
    </row>
    <row r="34" spans="1:87" ht="15">
      <c r="A34" s="23" t="s">
        <v>5</v>
      </c>
      <c r="B34" s="23" t="s">
        <v>4</v>
      </c>
      <c r="C34" s="24">
        <v>0</v>
      </c>
      <c r="D34" s="24" t="s">
        <v>108</v>
      </c>
      <c r="E34" s="25" t="s">
        <v>108</v>
      </c>
      <c r="F34" s="24"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42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</row>
    <row r="35" spans="1:87" ht="15">
      <c r="A35" s="23" t="s">
        <v>3</v>
      </c>
      <c r="B35" s="23" t="s">
        <v>2</v>
      </c>
      <c r="C35" s="24">
        <v>4</v>
      </c>
      <c r="D35" s="24" t="s">
        <v>108</v>
      </c>
      <c r="E35" s="25" t="s">
        <v>108</v>
      </c>
      <c r="F35" s="28">
        <v>4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9"/>
      <c r="R35" s="29"/>
      <c r="S35" s="29"/>
      <c r="T35" s="29"/>
      <c r="U35" s="29">
        <v>2</v>
      </c>
      <c r="V35" s="29">
        <v>26</v>
      </c>
      <c r="W35" s="29"/>
      <c r="X35" s="29"/>
      <c r="Y35" s="29"/>
      <c r="Z35" s="29"/>
      <c r="AA35" s="29"/>
      <c r="AB35" s="29"/>
      <c r="AC35" s="29">
        <v>2</v>
      </c>
      <c r="AD35" s="29">
        <v>30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42">
        <f>((G35*H35)+(I35*J35)+(K35*L35)+(M35*N35)+(O35*P35)+(Q35*R35)+(S35*T35)+(U35*V35)+(W35*X35)+(Y35*Z35)+(AA35*AB35)+(AC35*AD35)+(AE35*AF35)+(AG35*AH35)+(AI35*AJ35)+(AK35*AL35)+(AM35*AN35)+(AO35*AP35)+(AQ35*AR35)+(AS35*AT35)+(AU35*AV35))/(G35+I35+K35+M35+O35+Q35+S35+U35+W35+Y35+AA35+AC35+AE35+AG35+AI35+AK35+AM35+AO35+AQ35+AS35+AU35)</f>
        <v>28</v>
      </c>
      <c r="AX35" s="23"/>
      <c r="AY35" s="23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</row>
    <row r="36" spans="1:87" ht="15">
      <c r="A36" s="23" t="s">
        <v>1</v>
      </c>
      <c r="B36" s="23" t="s">
        <v>0</v>
      </c>
      <c r="C36" s="24">
        <v>0</v>
      </c>
      <c r="D36" s="24" t="s">
        <v>108</v>
      </c>
      <c r="E36" s="25" t="s">
        <v>108</v>
      </c>
      <c r="F36" s="24">
        <v>0</v>
      </c>
      <c r="G36" s="26"/>
      <c r="H36" s="26"/>
      <c r="I36" s="26"/>
      <c r="J36" s="26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42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</row>
    <row r="37" spans="1:87" ht="15">
      <c r="A37" s="23" t="s">
        <v>101</v>
      </c>
      <c r="B37" s="23" t="s">
        <v>102</v>
      </c>
      <c r="C37" s="24">
        <v>9</v>
      </c>
      <c r="D37" s="24" t="s">
        <v>108</v>
      </c>
      <c r="E37" s="25" t="s">
        <v>108</v>
      </c>
      <c r="F37" s="24">
        <v>9</v>
      </c>
      <c r="G37" s="29">
        <v>3</v>
      </c>
      <c r="H37" s="26">
        <v>22.3</v>
      </c>
      <c r="I37" s="26">
        <v>3</v>
      </c>
      <c r="J37" s="26">
        <v>26.3</v>
      </c>
      <c r="K37" s="24">
        <v>3</v>
      </c>
      <c r="L37" s="24">
        <v>35.3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42">
        <f>((G37*H37)+(I37*J37)+(K37*L37))/(G37+I37+K37)</f>
        <v>27.966666666666665</v>
      </c>
      <c r="AX37" s="23">
        <v>84</v>
      </c>
      <c r="AY37" s="23">
        <v>420</v>
      </c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</row>
    <row r="38" spans="3:68" ht="15">
      <c r="C38" s="1">
        <f>SUM(C29:C37)</f>
        <v>29</v>
      </c>
      <c r="E38" s="8"/>
      <c r="F38" s="1">
        <f>SUM(F29:F37)</f>
        <v>20</v>
      </c>
      <c r="AW38" s="8">
        <f>AVERAGE(AW29:AW37)</f>
        <v>31.633333333333333</v>
      </c>
      <c r="BL38" s="30" t="s">
        <v>111</v>
      </c>
      <c r="BM38" s="30"/>
      <c r="BN38" s="30"/>
      <c r="BO38" s="30"/>
      <c r="BP38" s="37">
        <v>22</v>
      </c>
    </row>
    <row r="39" spans="8:49" ht="15">
      <c r="H39" s="10"/>
      <c r="AR39" s="36" t="s">
        <v>114</v>
      </c>
      <c r="AS39" s="26"/>
      <c r="AT39" s="26"/>
      <c r="AU39" s="26"/>
      <c r="AV39" s="26"/>
      <c r="AW39" s="39">
        <f>((I29*J29)+H30+(M32*N32)+(U35*V35)+(AC35*AD35)+(G37*H37)+(I37*J37)+(K37*L37))/F38</f>
        <v>29.395</v>
      </c>
    </row>
    <row r="40" ht="15"/>
    <row r="41" ht="15">
      <c r="B41" s="9"/>
    </row>
    <row r="43" ht="15"/>
    <row r="44" ht="15"/>
    <row r="45" ht="15"/>
    <row r="46" ht="15"/>
    <row r="47" ht="15"/>
    <row r="49" ht="15"/>
    <row r="50" ht="15"/>
    <row r="51" ht="15"/>
    <row r="52" ht="15"/>
    <row r="53" ht="15"/>
  </sheetData>
  <sheetProtection/>
  <printOptions/>
  <pageMargins left="0.3937007874015748" right="0.1968503937007874" top="0.5118110236220472" bottom="0.4724409448818898" header="0.1968503937007874" footer="0.1968503937007874"/>
  <pageSetup horizontalDpi="600" verticalDpi="600" orientation="landscape" paperSize="8" scale="85" r:id="rId3"/>
  <colBreaks count="2" manualBreakCount="2">
    <brk id="20" max="43" man="1"/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Coghlan, Robin</dc:creator>
  <cp:keywords/>
  <dc:description/>
  <cp:lastModifiedBy>Miladinovic, Abbie</cp:lastModifiedBy>
  <cp:lastPrinted>2020-11-23T14:19:50Z</cp:lastPrinted>
  <dcterms:created xsi:type="dcterms:W3CDTF">2019-05-24T10:15:36Z</dcterms:created>
  <dcterms:modified xsi:type="dcterms:W3CDTF">2021-01-18T13:15:34Z</dcterms:modified>
  <cp:category/>
  <cp:version/>
  <cp:contentType/>
  <cp:contentStatus/>
</cp:coreProperties>
</file>